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<sst xmlns="http://schemas.openxmlformats.org/spreadsheetml/2006/main" count="695" uniqueCount="361">
  <si>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</si>
  <si>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</si>
  <si>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</si>
  <si>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</si>
  <si>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</si>
  <si>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</si>
  <si>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</si>
  <si>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</si>
  <si>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</si>
  <si>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</si>
  <si>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</si>
  <si>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</si>
  <si>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</si>
  <si>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</si>
  <si>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</si>
  <si>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</si>
  <si>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</si>
  <si>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</si>
  <si>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</si>
  <si>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</si>
  <si>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</si>
  <si>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</si>
  <si>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</si>
  <si>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</si>
  <si>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</si>
  <si>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</si>
  <si>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</si>
  <si>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</si>
  <si>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</si>
  <si>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</si>
  <si>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</si>
  <si>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</si>
  <si>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</si>
  <si>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</si>
  <si>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</si>
  <si>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</si>
  <si>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</si>
  <si>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</si>
  <si>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</si>
  <si>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</si>
  <si>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</si>
  <si>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</si>
  <si>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</si>
  <si>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</si>
  <si>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</si>
  <si>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</si>
  <si>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</si>
  <si>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</si>
  <si>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</si>
  <si>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</si>
  <si>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</si>
  <si>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</si>
  <si>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</si>
  <si>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</si>
  <si>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</si>
  <si>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</si>
  <si>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</si>
  <si>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</si>
  <si>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</si>
  <si>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</si>
  <si>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</si>
  <si>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</si>
  <si>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</si>
  <si>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</si>
  <si>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</si>
  <si>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</si>
  <si>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</si>
  <si>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</si>
  <si>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</si>
  <si>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</si>
  <si>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</si>
  <si>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</si>
  <si>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</si>
  <si>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</si>
  <si>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</si>
  <si>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</si>
  <si>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</si>
  <si>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</si>
  <si>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</si>
  <si>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</si>
  <si>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</si>
  <si>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</si>
  <si>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</si>
  <si>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</si>
  <si>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</si>
  <si>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</si>
  <si>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</si>
  <si>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</si>
  <si>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</si>
  <si>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</si>
  <si>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</si>
  <si>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</si>
  <si>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</si>
  <si>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</si>
  <si>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</si>
  <si>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</si>
  <si>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</si>
  <si>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</si>
  <si>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</si>
  <si>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</si>
  <si>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</si>
  <si>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</si>
  <si>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</si>
  <si>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</si>
  <si>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</si>
  <si>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</si>
  <si>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</si>
  <si>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</si>
  <si>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</si>
  <si>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</si>
  <si>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</si>
  <si>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</si>
  <si>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</si>
  <si>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</si>
  <si>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</si>
  <si>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</si>
  <si>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</si>
  <si>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</si>
  <si>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</si>
  <si>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</si>
  <si>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</si>
  <si>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</si>
  <si>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</si>
  <si>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</si>
  <si>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</si>
  <si>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</si>
  <si>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</si>
  <si>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</si>
  <si>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</si>
  <si>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</si>
  <si>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</si>
  <si>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</si>
  <si>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</si>
  <si>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</si>
  <si>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</si>
  <si>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</si>
  <si>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</si>
  <si>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</si>
  <si>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</si>
  <si>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</si>
  <si>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</si>
  <si>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</si>
  <si>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</si>
  <si>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</si>
  <si>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</si>
  <si>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</si>
  <si>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</si>
  <si>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</si>
  <si>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</si>
  <si>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</si>
  <si>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</si>
  <si>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</si>
  <si>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</si>
  <si>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</si>
  <si>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</si>
  <si>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</si>
  <si>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</si>
  <si>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</si>
  <si>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</si>
  <si>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</si>
  <si>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</si>
  <si>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</si>
  <si>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</si>
  <si>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</si>
  <si>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</si>
  <si>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</si>
  <si>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</si>
  <si>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</si>
  <si>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</si>
  <si>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</si>
  <si>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</si>
  <si>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</si>
  <si>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</si>
  <si>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</si>
  <si>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</si>
  <si>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</si>
  <si>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</si>
  <si>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</si>
  <si>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</si>
  <si>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</si>
  <si>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</si>
  <si>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</si>
  <si>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</si>
  <si>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</si>
  <si>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</si>
  <si>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</si>
  <si>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</si>
  <si>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</si>
  <si>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</si>
  <si>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</si>
  <si>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</si>
  <si>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</si>
  <si>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</si>
  <si>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</si>
  <si>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</si>
  <si>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</si>
  <si>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</si>
  <si>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</si>
  <si>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</si>
  <si>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</si>
  <si>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</si>
  <si>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</si>
  <si>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</si>
  <si>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</si>
  <si>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</si>
  <si>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</si>
  <si>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</si>
  <si>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</si>
  <si>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</si>
  <si>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</si>
  <si>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</si>
  <si>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</si>
  <si>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</si>
  <si>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</si>
  <si>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</si>
  <si>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</si>
  <si>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</si>
  <si>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</si>
  <si>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</si>
  <si>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</si>
  <si>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</si>
  <si>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</si>
  <si>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</si>
  <si>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</si>
  <si>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</si>
  <si>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</si>
  <si>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</si>
  <si>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</si>
  <si>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</si>
  <si>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</si>
  <si>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</si>
  <si>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</si>
  <si>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</si>
  <si>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</si>
  <si>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</si>
  <si>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</si>
  <si>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</si>
  <si>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</si>
  <si>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</si>
  <si>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</si>
  <si>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</si>
  <si>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</si>
  <si>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</si>
  <si>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</si>
  <si>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</si>
  <si>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</si>
  <si>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</si>
  <si>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</si>
  <si>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</si>
  <si>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</si>
  <si>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</si>
  <si>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</si>
  <si>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</si>
  <si>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</si>
  <si>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</si>
  <si>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</si>
  <si>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</si>
  <si>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</si>
  <si>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</si>
  <si>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</si>
  <si>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</si>
  <si>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</si>
  <si>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</si>
  <si>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</si>
  <si>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</si>
  <si>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</si>
  <si>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</si>
  <si>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</si>
  <si>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</si>
  <si>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</si>
  <si>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</si>
  <si>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</si>
  <si>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</si>
  <si>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</si>
  <si>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</si>
  <si>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</si>
  <si>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</si>
  <si>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</si>
  <si>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</si>
  <si>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</si>
  <si>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</si>
  <si>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</si>
  <si>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</si>
  <si>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</si>
  <si>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</si>
  <si>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</si>
  <si>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</si>
  <si>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</si>
  <si>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</si>
  <si>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</si>
  <si>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</si>
  <si>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</si>
  <si>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</si>
  <si>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</si>
  <si>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</si>
  <si>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</si>
  <si>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</si>
  <si>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</si>
  <si>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</si>
  <si>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</si>
  <si>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</si>
  <si>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</si>
  <si>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</si>
  <si>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</si>
  <si>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</si>
  <si>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</si>
  <si>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</si>
  <si>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</si>
  <si>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</si>
  <si>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</si>
  <si>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</si>
  <si>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</si>
  <si>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</si>
  <si>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</si>
  <si>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</si>
  <si>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</si>
  <si>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</si>
  <si>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</si>
  <si>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</si>
  <si>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</si>
  <si>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</si>
  <si>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</si>
  <si>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</si>
  <si>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</si>
  <si>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</si>
  <si>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</si>
  <si>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</si>
  <si>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</si>
  <si>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</si>
  <si>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</si>
  <si>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</si>
  <si>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</si>
  <si>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</si>
  <si>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</si>
  <si>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</si>
  <si>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</si>
  <si>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</si>
  <si>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</si>
  <si>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</si>
  <si>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</si>
  <si>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</si>
  <si>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</si>
  <si>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</si>
  <si>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</si>
  <si>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</si>
  <si>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</si>
  <si>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</si>
  <si>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</si>
  <si>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</si>
  <si>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</si>
  <si>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</si>
  <si>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</si>
  <si>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</si>
  <si>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</si>
  <si>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</si>
  <si>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</si>
  <si>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</si>
  <si>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</si>
  <si>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"14" травня  2021 р.</t>
  </si>
  <si>
    <r>
      <t>"</t>
    </r>
    <r>
      <rPr>
        <u val="single"/>
        <sz val="20"/>
        <rFont val="Arial Cyr"/>
        <family val="0"/>
      </rPr>
      <t xml:space="preserve">     13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</si>
  <si>
    <t>куркума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</si>
</sst>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17.emf" /><Relationship Id="rId3" Type="http://schemas.openxmlformats.org/officeDocument/2006/relationships/image" Target="../media/image32.emf" /><Relationship Id="rId4" Type="http://schemas.openxmlformats.org/officeDocument/2006/relationships/image" Target="../media/image34.emf" /><Relationship Id="rId5" Type="http://schemas.openxmlformats.org/officeDocument/2006/relationships/image" Target="../media/image21.emf" /><Relationship Id="rId6" Type="http://schemas.openxmlformats.org/officeDocument/2006/relationships/image" Target="../media/image1.emf" /><Relationship Id="rId7" Type="http://schemas.openxmlformats.org/officeDocument/2006/relationships/image" Target="../media/image35.emf" /><Relationship Id="rId8" Type="http://schemas.openxmlformats.org/officeDocument/2006/relationships/image" Target="../media/image20.emf" /><Relationship Id="rId9" Type="http://schemas.openxmlformats.org/officeDocument/2006/relationships/image" Target="../media/image29.emf" /><Relationship Id="rId10" Type="http://schemas.openxmlformats.org/officeDocument/2006/relationships/image" Target="../media/image37.emf" /><Relationship Id="rId11" Type="http://schemas.openxmlformats.org/officeDocument/2006/relationships/image" Target="../media/image38.emf" /><Relationship Id="rId12" Type="http://schemas.openxmlformats.org/officeDocument/2006/relationships/image" Target="../media/image36.emf" /><Relationship Id="rId13" Type="http://schemas.openxmlformats.org/officeDocument/2006/relationships/image" Target="../media/image22.emf" /><Relationship Id="rId14" Type="http://schemas.openxmlformats.org/officeDocument/2006/relationships/image" Target="../media/image24.emf" /><Relationship Id="rId15" Type="http://schemas.openxmlformats.org/officeDocument/2006/relationships/image" Target="../media/image19.emf" /><Relationship Id="rId16" Type="http://schemas.openxmlformats.org/officeDocument/2006/relationships/image" Target="../media/image25.emf" /><Relationship Id="rId17" Type="http://schemas.openxmlformats.org/officeDocument/2006/relationships/image" Target="../media/image26.emf" /><Relationship Id="rId18" Type="http://schemas.openxmlformats.org/officeDocument/2006/relationships/image" Target="../media/image27.emf" /><Relationship Id="rId19" Type="http://schemas.openxmlformats.org/officeDocument/2006/relationships/image" Target="../media/image28.emf" /><Relationship Id="rId20" Type="http://schemas.openxmlformats.org/officeDocument/2006/relationships/image" Target="../media/image23.emf" /><Relationship Id="rId21" Type="http://schemas.openxmlformats.org/officeDocument/2006/relationships/image" Target="../media/image30.emf" /><Relationship Id="rId22" Type="http://schemas.openxmlformats.org/officeDocument/2006/relationships/image" Target="../media/image18.emf" /><Relationship Id="rId23" Type="http://schemas.openxmlformats.org/officeDocument/2006/relationships/image" Target="../media/image31.emf" /><Relationship Id="rId24" Type="http://schemas.openxmlformats.org/officeDocument/2006/relationships/image" Target="../media/image3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G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14.666666666666666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v>89.62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120</v>
      </c>
      <c r="H21" s="68" t="s">
        <v>7</v>
      </c>
      <c r="I21" s="68" t="s">
        <v>164</v>
      </c>
      <c r="J21" s="69" t="s">
        <v>165</v>
      </c>
      <c r="K21" s="67" t="s">
        <v>10</v>
      </c>
      <c r="L21" s="67" t="s">
        <v>94</v>
      </c>
      <c r="M21" s="67" t="s">
        <v>106</v>
      </c>
      <c r="N21" s="84"/>
      <c r="O21" s="70" t="s">
        <v>68</v>
      </c>
      <c r="P21" s="67" t="s">
        <v>78</v>
      </c>
      <c r="Q21" s="70" t="s">
        <v>157</v>
      </c>
      <c r="R21" s="67" t="s">
        <v>305</v>
      </c>
      <c r="S21" s="67" t="s">
        <v>10</v>
      </c>
      <c r="T21" s="67" t="s">
        <v>107</v>
      </c>
      <c r="U21" s="67"/>
      <c r="V21" s="67"/>
      <c r="W21" s="67" t="s">
        <v>242</v>
      </c>
      <c r="X21" s="67" t="s">
        <v>8</v>
      </c>
      <c r="Y21" s="84"/>
      <c r="Z21" s="70" t="s">
        <v>317</v>
      </c>
      <c r="AA21" s="67" t="s">
        <v>316</v>
      </c>
      <c r="AB21" s="67" t="s">
        <v>166</v>
      </c>
      <c r="AC21" s="67" t="s">
        <v>97</v>
      </c>
      <c r="AD21" s="67" t="s">
        <v>10</v>
      </c>
      <c r="AE21" s="67" t="s">
        <v>9</v>
      </c>
      <c r="AF21" s="67" t="s">
        <v>108</v>
      </c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15</v>
      </c>
      <c r="H23" s="20">
        <f>G23</f>
        <v>15</v>
      </c>
      <c r="I23" s="20">
        <f>G23</f>
        <v>15</v>
      </c>
      <c r="J23" s="20">
        <f>G23</f>
        <v>15</v>
      </c>
      <c r="K23" s="20">
        <f>G23</f>
        <v>15</v>
      </c>
      <c r="L23" s="20">
        <f>G23</f>
        <v>15</v>
      </c>
      <c r="M23" s="20">
        <f>G23</f>
        <v>15</v>
      </c>
      <c r="N23" s="86">
        <f>G23</f>
        <v>15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f>G23</f>
        <v>15</v>
      </c>
      <c r="X23" s="20">
        <f>W23</f>
        <v>15</v>
      </c>
      <c r="Y23" s="86">
        <f>X23</f>
        <v>15</v>
      </c>
      <c r="Z23" s="21">
        <v>14</v>
      </c>
      <c r="AA23" s="20">
        <f>Z23</f>
        <v>14</v>
      </c>
      <c r="AB23" s="20">
        <f aca="true" t="shared" si="1" ref="AB23:AG23">AA23</f>
        <v>14</v>
      </c>
      <c r="AC23" s="20">
        <f t="shared" si="1"/>
        <v>14</v>
      </c>
      <c r="AD23" s="20">
        <f t="shared" si="1"/>
        <v>14</v>
      </c>
      <c r="AE23" s="20">
        <f t="shared" si="1"/>
        <v>14</v>
      </c>
      <c r="AF23" s="20">
        <f t="shared" si="1"/>
        <v>14</v>
      </c>
      <c r="AG23" s="86">
        <f t="shared" si="1"/>
        <v>14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 t="s">
        <v>290</v>
      </c>
      <c r="P24" s="41">
        <f>IF(обед2="хліб житній",DU2,(IF(обед2="хліб пшеничний",DT2,(VLOOKUP(обед2,таб,67,FALSE)))))</f>
        <v>100</v>
      </c>
      <c r="Q24" s="41">
        <v>80</v>
      </c>
      <c r="R24" s="41">
        <f>IF(обед4="хліб житній",DU2,(IF(обед4="хліб пшеничний",DT2,(VLOOKUP(обед4,таб,67,FALSE)))))</f>
        <v>90</v>
      </c>
      <c r="S24" s="41">
        <v>135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75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80</v>
      </c>
      <c r="AE24" s="40">
        <f>IF(ужин6="хліб житній",DW2,(IF(ужин6="хліб пшеничний",DV2,(VLOOKUP(ужин6,таб,67,FALSE)))))</f>
        <v>30</v>
      </c>
      <c r="AF24" s="40">
        <f>IF(ужин7="хліб житній",DW2,(IF(ужин7="хліб пшеничний",DV2,(VLOOKUP(ужин7,таб,67,FALSE)))))</f>
        <v>200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v>30</v>
      </c>
      <c r="P27" s="28">
        <f>VLOOKUP(обед2,таб,3,FALSE)</f>
        <v>0</v>
      </c>
      <c r="Q27" s="29">
        <v>100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0.13295454545454546</v>
      </c>
      <c r="AJ27" s="166"/>
      <c r="AK27" s="170">
        <f>SUM(G28:AG28)</f>
        <v>1.95</v>
      </c>
      <c r="AL27" s="170"/>
      <c r="AM27" s="153">
        <f>IF(AK27=0,0,AS117)</f>
        <v>117.5</v>
      </c>
      <c r="AN27" s="155">
        <f>AK27*AM27</f>
        <v>229.125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  <v>0.45</v>
      </c>
      <c r="P28" s="46">
        <f t="shared" si="6"/>
      </c>
      <c r="Q28" s="47">
        <f t="shared" si="6"/>
        <v>1.5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0.04090909090909091</v>
      </c>
      <c r="AJ33" s="166"/>
      <c r="AK33" s="170">
        <f>SUM(G34:AG34)</f>
        <v>0.6</v>
      </c>
      <c r="AL33" s="170"/>
      <c r="AM33" s="153">
        <f>IF(AK33=0,0,AV117)</f>
        <v>98.2</v>
      </c>
      <c r="AN33" s="155">
        <f>AK33*AM33</f>
        <v>58.92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  <v>0.6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0.08304545454545455</v>
      </c>
      <c r="AJ37" s="166"/>
      <c r="AK37" s="170">
        <f>SUM(G38:AG38)</f>
        <v>1.218</v>
      </c>
      <c r="AL37" s="170"/>
      <c r="AM37" s="153">
        <f>IF(AK37=0,0,AX117)</f>
        <v>57.16</v>
      </c>
      <c r="AN37" s="155">
        <f>AK37*AM37</f>
        <v>69.62088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1.218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v>7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0.04554545454545454</v>
      </c>
      <c r="AJ41" s="166"/>
      <c r="AK41" s="170">
        <f>SUM(G42:AG42)</f>
        <v>0.6679999999999999</v>
      </c>
      <c r="AL41" s="170"/>
      <c r="AM41" s="153">
        <f>IF(AK41=0,0,AZ117)</f>
        <v>165.332</v>
      </c>
      <c r="AN41" s="155">
        <f>AK41*AM41</f>
        <v>110.44177599999999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0.105</v>
      </c>
      <c r="H42" s="47">
        <f t="shared" si="26"/>
      </c>
      <c r="I42" s="46">
        <f t="shared" si="26"/>
        <v>0.225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0.15</v>
      </c>
      <c r="P42" s="46">
        <f t="shared" si="27"/>
        <v>0.09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0.098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3</v>
      </c>
      <c r="P47" s="28"/>
      <c r="Q47" s="29">
        <v>3</v>
      </c>
      <c r="R47" s="28">
        <f>VLOOKUP(обед4,таб,13,FALSE)</f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v>4</v>
      </c>
      <c r="AA47" s="29">
        <v>2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0.014931818181818183</v>
      </c>
      <c r="AJ47" s="166"/>
      <c r="AK47" s="170">
        <f>SUM(G48:AG48)</f>
        <v>0.219</v>
      </c>
      <c r="AL47" s="170"/>
      <c r="AM47" s="153">
        <f>IF(AK47=0,0,BC117)</f>
        <v>44</v>
      </c>
      <c r="AN47" s="155">
        <f>AK47*AM47</f>
        <v>9.636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0.045</v>
      </c>
      <c r="P48" s="46">
        <f t="shared" si="36"/>
      </c>
      <c r="Q48" s="47">
        <f t="shared" si="36"/>
        <v>0.045</v>
      </c>
      <c r="R48" s="46">
        <f t="shared" si="36"/>
        <v>0.03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0.015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  <v>0.056</v>
      </c>
      <c r="AA48" s="47">
        <f t="shared" si="37"/>
        <v>0.028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0.26590909090909093</v>
      </c>
      <c r="AJ49" s="166"/>
      <c r="AK49" s="170">
        <f>SUM(G50:AG50)</f>
        <v>3.9</v>
      </c>
      <c r="AL49" s="170"/>
      <c r="AM49" s="153">
        <f>IF(AK49=0,0,BD117)</f>
        <v>18.8</v>
      </c>
      <c r="AN49" s="155">
        <f>AK49*AM49</f>
        <v>73.32000000000001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2.175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1.5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  <v>0.225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0.21272727272727274</v>
      </c>
      <c r="AJ53" s="166"/>
      <c r="AK53" s="170">
        <f>SUM(G54:AG54)</f>
        <v>3.12</v>
      </c>
      <c r="AL53" s="170"/>
      <c r="AM53" s="153">
        <f>IF(AK53=0,0,BF117)</f>
        <v>24.53</v>
      </c>
      <c r="AN53" s="155">
        <f>AK53*AM53</f>
        <v>76.5336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3.12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0.020454545454545454</v>
      </c>
      <c r="AJ55" s="166"/>
      <c r="AK55" s="170">
        <f>SUM(G56:AG56)</f>
        <v>0.3</v>
      </c>
      <c r="AL55" s="170"/>
      <c r="AM55" s="153">
        <f>IF(AK55=0,0,BG117)</f>
        <v>63.86</v>
      </c>
      <c r="AN55" s="155">
        <f>AK55*AM55</f>
        <v>19.157999999999998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0.09613636363636363</v>
      </c>
      <c r="AJ57" s="166"/>
      <c r="AK57" s="170">
        <f>SUM(G58:AG58)</f>
        <v>1.41</v>
      </c>
      <c r="AL57" s="170"/>
      <c r="AM57" s="153">
        <f>IF(AK57=0,0,BH117)</f>
        <v>53.6</v>
      </c>
      <c r="AN57" s="155">
        <f>AK57*AM57</f>
        <v>75.576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1.41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0.015340909090909093</v>
      </c>
      <c r="AJ59" s="166"/>
      <c r="AK59" s="170">
        <f>SUM(G60:AG60)</f>
        <v>0.225</v>
      </c>
      <c r="AL59" s="170"/>
      <c r="AM59" s="153">
        <f>IF(AK59=0,0,BI117)</f>
        <v>128</v>
      </c>
      <c r="AN59" s="155">
        <f>AK59*AM59</f>
        <v>28.8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0.225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/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1.05</v>
      </c>
      <c r="AJ61" s="166"/>
      <c r="AK61" s="266">
        <f>SUM(G62:AG62)</f>
        <v>15.4</v>
      </c>
      <c r="AL61" s="266"/>
      <c r="AM61" s="153">
        <f>IF(AK61=0,0,BJ117)</f>
        <v>2.7</v>
      </c>
      <c r="AN61" s="155">
        <f>AK61*AM61</f>
        <v>41.580000000000005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1.4000000000000001</v>
      </c>
      <c r="AB62" s="24">
        <f>IF(AB61=0,"",ужинл*AB61)</f>
      </c>
      <c r="AC62" s="25">
        <f t="shared" si="58"/>
        <v>14</v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5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0.0070227272727272725</v>
      </c>
      <c r="AJ65" s="166"/>
      <c r="AK65" s="170">
        <f>SUM(G66:AG66)</f>
        <v>0.103</v>
      </c>
      <c r="AL65" s="170"/>
      <c r="AM65" s="153">
        <f>IF(AK65=0,0,BL117)</f>
        <v>11.4</v>
      </c>
      <c r="AN65" s="155">
        <f>AK65*AM65</f>
        <v>1.1742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0.075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0.028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</v>
      </c>
      <c r="AJ69" s="166"/>
      <c r="AK69" s="170">
        <f>SUM(G70:AG70)</f>
        <v>0</v>
      </c>
      <c r="AL69" s="170"/>
      <c r="AM69" s="15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30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7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0.0378409090909091</v>
      </c>
      <c r="AJ71" s="166"/>
      <c r="AK71" s="170">
        <f>SUM(G72:AG72)</f>
        <v>0.555</v>
      </c>
      <c r="AL71" s="170"/>
      <c r="AM71" s="153">
        <f>IF(AK71=0,0,BO117)</f>
        <v>16.1</v>
      </c>
      <c r="AN71" s="155">
        <f>AK71*AM71</f>
        <v>8.935500000000001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  <v>0.45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0.105</v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25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0.02556818181818182</v>
      </c>
      <c r="AJ73" s="166"/>
      <c r="AK73" s="170">
        <f>SUM(G74:AG74)</f>
        <v>0.375</v>
      </c>
      <c r="AL73" s="170"/>
      <c r="AM73" s="153">
        <f>IF(AK73=0,0,BP117)</f>
        <v>11.25</v>
      </c>
      <c r="AN73" s="155">
        <f>AK73*AM73</f>
        <v>4.21875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  <v>0.375</v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</v>
      </c>
      <c r="AJ83" s="166"/>
      <c r="AK83" s="170">
        <f>SUM(G84:AG84)</f>
        <v>0</v>
      </c>
      <c r="AL83" s="170"/>
      <c r="AM83" s="15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20</v>
      </c>
      <c r="AG97" s="94">
        <f>VLOOKUP(ужин8,таб,33,FALSE)</f>
        <v>0</v>
      </c>
      <c r="AH97" s="167">
        <v>614002</v>
      </c>
      <c r="AI97" s="165">
        <f>AK97/сред</f>
        <v>0.060000000000000005</v>
      </c>
      <c r="AJ97" s="166"/>
      <c r="AK97" s="170">
        <f>SUM(G98:AG98)</f>
        <v>0.88</v>
      </c>
      <c r="AL97" s="170"/>
      <c r="AM97" s="153">
        <f>IF(AK97=0,0,BW117)</f>
        <v>21</v>
      </c>
      <c r="AN97" s="155">
        <f>AK97*AM97</f>
        <v>18.48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0.075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0.225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0.28</v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30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0.028636363636363637</v>
      </c>
      <c r="AJ105" s="166"/>
      <c r="AK105" s="170">
        <f>SUM(G106:AG106)</f>
        <v>0.42</v>
      </c>
      <c r="AL105" s="170"/>
      <c r="AM105" s="153">
        <f>IF(AK105=0,0,CA117)</f>
        <v>58.24</v>
      </c>
      <c r="AN105" s="155">
        <f>AK105*AM105</f>
        <v>24.4608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0.42</v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94">
        <f>VLOOKUP(ужин8,таб,38,FALSE)</f>
        <v>0</v>
      </c>
      <c r="AH107" s="167">
        <v>615027</v>
      </c>
      <c r="AI107" s="165">
        <f>AK107/сред</f>
        <v>0.019090909090909092</v>
      </c>
      <c r="AJ107" s="166"/>
      <c r="AK107" s="170">
        <f>SUM(G108:AG108)</f>
        <v>0.28</v>
      </c>
      <c r="AL107" s="170"/>
      <c r="AM107" s="153">
        <f>IF(AK107=0,0,CB117)</f>
        <v>62</v>
      </c>
      <c r="AN107" s="155">
        <f>AK107*AM107</f>
        <v>17.360000000000003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0.28</v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0.1840909090909091</v>
      </c>
      <c r="AJ111" s="166"/>
      <c r="AK111" s="170">
        <f>SUM(G112:AG112)</f>
        <v>2.7</v>
      </c>
      <c r="AL111" s="170"/>
      <c r="AM111" s="153">
        <f>IF(AK111=0,0,CD117)</f>
        <v>21.7</v>
      </c>
      <c r="AN111" s="155">
        <f>AK111*AM111</f>
        <v>58.59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2.7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</v>
      </c>
      <c r="AJ115" s="166"/>
      <c r="AK115" s="170">
        <f>SUM(G116:AG116)</f>
        <v>0</v>
      </c>
      <c r="AL115" s="170"/>
      <c r="AM115" s="153">
        <f>IF(AK115=0,0,CF117)</f>
        <v>0</v>
      </c>
      <c r="AN115" s="155">
        <f>AK115*AM115</f>
        <v>0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106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v>300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0.3068181818181818</v>
      </c>
      <c r="AJ117" s="166"/>
      <c r="AK117" s="170">
        <f>SUM(G118:AG118)</f>
        <v>4.5</v>
      </c>
      <c r="AL117" s="170"/>
      <c r="AM117" s="153">
        <v>34.8</v>
      </c>
      <c r="AN117" s="155">
        <f>AK117*AM117</f>
        <v>156.6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  <v>4.5</v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162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240.3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0.3950590909090909</v>
      </c>
      <c r="AJ125" s="166"/>
      <c r="AK125" s="170">
        <f>SUM(G126:AG126)</f>
        <v>5.7942</v>
      </c>
      <c r="AL125" s="170"/>
      <c r="AM125" s="153">
        <f>IF(AK125=0,0,CG117)</f>
        <v>13.1</v>
      </c>
      <c r="AN125" s="155">
        <f>AK125*AM125</f>
        <v>75.90402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2.43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3.3642000000000003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</v>
      </c>
      <c r="AJ127" s="166"/>
      <c r="AK127" s="170">
        <f>SUM(G128:AG128)</f>
        <v>0</v>
      </c>
      <c r="AL127" s="170"/>
      <c r="AM127" s="153">
        <f>IF(AK127=0,0,CH117)</f>
        <v>0</v>
      </c>
      <c r="AN127" s="155">
        <f>AK127*AM127</f>
        <v>0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19</v>
      </c>
      <c r="P129" s="38">
        <f>VLOOKUP(обед2,таб,45,FALSE)</f>
        <v>0</v>
      </c>
      <c r="Q129" s="37">
        <f>VLOOKUP(обед3,таб,45,FALSE)</f>
        <v>14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0.03375</v>
      </c>
      <c r="AJ129" s="166"/>
      <c r="AK129" s="170">
        <f>SUM(G130:AG130)</f>
        <v>0.495</v>
      </c>
      <c r="AL129" s="170"/>
      <c r="AM129" s="153">
        <f>IF(AK129=0,0,CI117)</f>
        <v>5.9</v>
      </c>
      <c r="AN129" s="155">
        <f>AK129*AM129</f>
        <v>2.9205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0.285</v>
      </c>
      <c r="P130" s="45">
        <f t="shared" si="156"/>
      </c>
      <c r="Q130" s="49">
        <f t="shared" si="156"/>
        <v>0.21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66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0.0828409090909091</v>
      </c>
      <c r="AJ131" s="166"/>
      <c r="AK131" s="170">
        <f>SUM(G132:AG132)</f>
        <v>1.215</v>
      </c>
      <c r="AL131" s="170"/>
      <c r="AM131" s="153">
        <f>IF(AK131=0,0,CJ117)</f>
        <v>7.8</v>
      </c>
      <c r="AN131" s="155">
        <f>AK131*AM131</f>
        <v>9.477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0.225</v>
      </c>
      <c r="P132" s="46">
        <f t="shared" si="159"/>
      </c>
      <c r="Q132" s="47">
        <f t="shared" si="159"/>
      </c>
      <c r="R132" s="46">
        <f t="shared" si="159"/>
        <v>0.99</v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66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0.0675</v>
      </c>
      <c r="AJ137" s="166"/>
      <c r="AK137" s="170">
        <f>SUM(G138:AG138)</f>
        <v>0.99</v>
      </c>
      <c r="AL137" s="170"/>
      <c r="AM137" s="153">
        <f>IF(AK137=0,0,CO117)</f>
        <v>6.8</v>
      </c>
      <c r="AN137" s="155">
        <f>AK137*AM137</f>
        <v>6.732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0.99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</v>
      </c>
      <c r="AJ141" s="166"/>
      <c r="AK141" s="170">
        <f>SUM(G142:AG142)</f>
        <v>0</v>
      </c>
      <c r="AL141" s="170"/>
      <c r="AM141" s="153">
        <f>IF(AK141=0,0,CM117)</f>
        <v>0</v>
      </c>
      <c r="AN141" s="155">
        <f>AK141*AM141</f>
        <v>0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0.09545454545454546</v>
      </c>
      <c r="AJ145" s="166"/>
      <c r="AK145" s="170">
        <f>SUM(G146:AG146)</f>
        <v>1.4</v>
      </c>
      <c r="AL145" s="170"/>
      <c r="AM145" s="153">
        <f>IF(AK145=0,0,CP117)</f>
        <v>56.4</v>
      </c>
      <c r="AN145" s="155">
        <f>AK145*AM145</f>
        <v>78.96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1.4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15</v>
      </c>
      <c r="R147" s="35">
        <f>IF(обед4="хліб пшеничний",150,(VLOOKUP(обед4,таб,53,FALSE)))</f>
        <v>0</v>
      </c>
      <c r="S147" s="34">
        <v>135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0.3320454545454546</v>
      </c>
      <c r="AJ147" s="166"/>
      <c r="AK147" s="170">
        <f>SUM(G148:AG148)</f>
        <v>4.87</v>
      </c>
      <c r="AL147" s="170"/>
      <c r="AM147" s="153">
        <f>IF(AK147=0,0,CQ117)</f>
        <v>13.8</v>
      </c>
      <c r="AN147" s="155">
        <f>AK147*AM147</f>
        <v>67.206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1.5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0.225</v>
      </c>
      <c r="R148" s="46">
        <f t="shared" si="183"/>
      </c>
      <c r="S148" s="47">
        <f t="shared" si="183"/>
        <v>2.025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1.12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360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v>1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0.0009545454545454546</v>
      </c>
      <c r="AJ153" s="166"/>
      <c r="AK153" s="170">
        <f>SUM(G154:AG154)</f>
        <v>0.014</v>
      </c>
      <c r="AL153" s="170"/>
      <c r="AM153" s="153">
        <v>900</v>
      </c>
      <c r="AN153" s="155">
        <f>AK153*AM153</f>
        <v>12.6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  <v>0.014</v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0.0020454545454545456</v>
      </c>
      <c r="AJ157" s="166"/>
      <c r="AK157" s="170">
        <f>SUM(G158:AG158)</f>
        <v>0.03</v>
      </c>
      <c r="AL157" s="170"/>
      <c r="AM157" s="153">
        <f>IF(AK157=0,0,CV117)</f>
        <v>150</v>
      </c>
      <c r="AN157" s="155">
        <f>AK157*AM157</f>
        <v>4.5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0.11733333333333333</v>
      </c>
      <c r="AL163" s="170"/>
      <c r="AM163" s="153">
        <f>IF(AK163=0,0,CY117)</f>
        <v>10.24</v>
      </c>
      <c r="AN163" s="155">
        <f>AK163*AM163</f>
        <v>1.2014933333333333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</v>
      </c>
      <c r="AJ165" s="166"/>
      <c r="AK165" s="170">
        <f>SUM(G166:AG166)</f>
        <v>0</v>
      </c>
      <c r="AL165" s="170"/>
      <c r="AM165" s="15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/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0.0039545454545454545</v>
      </c>
      <c r="AJ175" s="166"/>
      <c r="AK175" s="170">
        <f>SUM(G176:AG176)</f>
        <v>0.057999999999999996</v>
      </c>
      <c r="AL175" s="170"/>
      <c r="AM175" s="153">
        <f>IF(AK175=0,0,DI117)</f>
        <v>39</v>
      </c>
      <c r="AN175" s="155">
        <f>AK175*AM175</f>
        <v>2.262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0.03</v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  <v>0.028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1344.293519333333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2021-05-13T06:38:18Z</cp:lastPrinted>
  <dcterms:created xsi:type="dcterms:W3CDTF">1996-10-08T23:32:33Z</dcterms:created>
  <dcterms:modified xsi:type="dcterms:W3CDTF">2021-05-17T04:43:47Z</dcterms:modified>
  <cp:category/>
  <cp:version/>
  <cp:contentType/>
  <cp:contentStatus/>
</cp:coreProperties>
</file>